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730" windowHeight="11760" activeTab="4"/>
  </bookViews>
  <sheets>
    <sheet name="Female Earnings" sheetId="1" r:id="rId1"/>
    <sheet name="Occupation Earnings" sheetId="2" r:id="rId2"/>
    <sheet name="Occupation Graph" sheetId="3" r:id="rId3"/>
    <sheet name="Baby Shops " sheetId="5" r:id="rId4"/>
    <sheet name="Birth Rate" sheetId="6" r:id="rId5"/>
  </sheets>
  <calcPr calcId="145621"/>
</workbook>
</file>

<file path=xl/calcChain.xml><?xml version="1.0" encoding="utf-8"?>
<calcChain xmlns="http://schemas.openxmlformats.org/spreadsheetml/2006/main">
  <c r="H8" i="5" l="1"/>
  <c r="H7" i="5"/>
  <c r="J5" i="1"/>
  <c r="I5" i="1"/>
  <c r="H5" i="1"/>
  <c r="E6" i="6" l="1"/>
  <c r="B24" i="6"/>
  <c r="H6" i="5"/>
  <c r="H5" i="5"/>
  <c r="F30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C24" i="2"/>
  <c r="D23" i="2"/>
  <c r="F29" i="2" s="1"/>
  <c r="E23" i="2"/>
  <c r="F23" i="2"/>
  <c r="F31" i="2" s="1"/>
  <c r="G23" i="2"/>
  <c r="F32" i="2" s="1"/>
  <c r="H23" i="2"/>
  <c r="F33" i="2" s="1"/>
  <c r="I23" i="2"/>
  <c r="F34" i="2" s="1"/>
  <c r="J23" i="2"/>
  <c r="F35" i="2" s="1"/>
  <c r="K23" i="2"/>
  <c r="F36" i="2" s="1"/>
  <c r="L23" i="2"/>
  <c r="F37" i="2" s="1"/>
  <c r="M23" i="2"/>
  <c r="F38" i="2" s="1"/>
  <c r="N23" i="2"/>
  <c r="F39" i="2" s="1"/>
  <c r="O23" i="2"/>
  <c r="F40" i="2" s="1"/>
  <c r="P23" i="2"/>
  <c r="F41" i="2" s="1"/>
  <c r="Q23" i="2"/>
  <c r="F42" i="2" s="1"/>
  <c r="R23" i="2"/>
  <c r="F43" i="2" s="1"/>
  <c r="S23" i="2"/>
  <c r="F44" i="2" s="1"/>
  <c r="C23" i="2"/>
  <c r="C28" i="2" s="1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D19" i="2"/>
  <c r="C21" i="2"/>
  <c r="C20" i="2"/>
  <c r="C19" i="2"/>
  <c r="G5" i="1"/>
  <c r="C26" i="2" l="1"/>
  <c r="C29" i="2"/>
  <c r="C30" i="2" s="1"/>
  <c r="C27" i="2"/>
  <c r="F28" i="2"/>
  <c r="I37" i="2" l="1"/>
  <c r="I34" i="2"/>
  <c r="I36" i="2"/>
  <c r="I35" i="2"/>
  <c r="I33" i="2"/>
</calcChain>
</file>

<file path=xl/sharedStrings.xml><?xml version="1.0" encoding="utf-8"?>
<sst xmlns="http://schemas.openxmlformats.org/spreadsheetml/2006/main" count="69" uniqueCount="65">
  <si>
    <t>15-19</t>
  </si>
  <si>
    <t>20-24</t>
  </si>
  <si>
    <t>25-34</t>
  </si>
  <si>
    <t>35-44</t>
  </si>
  <si>
    <t>45-54</t>
  </si>
  <si>
    <t>55-59</t>
  </si>
  <si>
    <t>60-64</t>
  </si>
  <si>
    <t>65+</t>
  </si>
  <si>
    <t>Age of females</t>
  </si>
  <si>
    <t>Average weekly earnings</t>
  </si>
  <si>
    <t>Mining</t>
  </si>
  <si>
    <t>Education and Training</t>
  </si>
  <si>
    <t>Manufactoring</t>
  </si>
  <si>
    <t>Electrical, Gas, Water and Waste removals</t>
  </si>
  <si>
    <t>Construction</t>
  </si>
  <si>
    <t>Wholesome Trade</t>
  </si>
  <si>
    <t>Retail Trade</t>
  </si>
  <si>
    <t>Food Service</t>
  </si>
  <si>
    <t>Transporting, Postal and Warehouse</t>
  </si>
  <si>
    <t>Information Media &amp; Telecommunication</t>
  </si>
  <si>
    <t>Financial and Insurance Services</t>
  </si>
  <si>
    <t>Renting, Hiring &amp; real Estate Services</t>
  </si>
  <si>
    <t>Proffessioanal, scientific &amp; technical services</t>
  </si>
  <si>
    <t>Administrative &amp; Support Services</t>
  </si>
  <si>
    <t>Public Administrations &amp; Safety</t>
  </si>
  <si>
    <t>Health Care &amp; Social Assistance</t>
  </si>
  <si>
    <t>Arts &amp; Recreation Services</t>
  </si>
  <si>
    <t>Mean 2010</t>
  </si>
  <si>
    <t>Mean2011</t>
  </si>
  <si>
    <t>Mean 2012</t>
  </si>
  <si>
    <t>Standard Deviation</t>
  </si>
  <si>
    <t>Median</t>
  </si>
  <si>
    <t xml:space="preserve">Lower Quartile </t>
  </si>
  <si>
    <t>Upper Quartile</t>
  </si>
  <si>
    <t>Max</t>
  </si>
  <si>
    <t>Min</t>
  </si>
  <si>
    <t>Medium for Feb-10 to May-12</t>
  </si>
  <si>
    <t xml:space="preserve">Occupation </t>
  </si>
  <si>
    <t>Mean for Feb-10 to May-12</t>
  </si>
  <si>
    <t>Different online baby shops</t>
  </si>
  <si>
    <t>Baby Kingdom Online</t>
  </si>
  <si>
    <t>Price of average baby shirt</t>
  </si>
  <si>
    <t>Bubs Baby Shop</t>
  </si>
  <si>
    <t>Urban Baby</t>
  </si>
  <si>
    <t>Baby got Style</t>
  </si>
  <si>
    <t>Shop House</t>
  </si>
  <si>
    <t>The Hip Infant</t>
  </si>
  <si>
    <t>Tiny Wardrobe</t>
  </si>
  <si>
    <t>Shop for Tots</t>
  </si>
  <si>
    <t xml:space="preserve">Adam and Eve </t>
  </si>
  <si>
    <t>All About Baby</t>
  </si>
  <si>
    <t>Mean Price</t>
  </si>
  <si>
    <t>Median Price</t>
  </si>
  <si>
    <t xml:space="preserve">  </t>
  </si>
  <si>
    <t>Year</t>
  </si>
  <si>
    <t>Birth Rate</t>
  </si>
  <si>
    <t>Percentage Change from 2009 to 2010</t>
  </si>
  <si>
    <t>Range for Mean for Feb-10 to May-12</t>
  </si>
  <si>
    <t>Variation for Mean for Feb-10 to May-12</t>
  </si>
  <si>
    <t>Standard Deviation for Mean for Feb-10 to May-12</t>
  </si>
  <si>
    <t>average total mean for Mean for Feb-10 to May-12</t>
  </si>
  <si>
    <t>Coefficient of Variation for Mean for Feb-10 to May-12</t>
  </si>
  <si>
    <t>5 number summary for Mean for Feb-10 to May-12</t>
  </si>
  <si>
    <t>Mean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</si>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</sst>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0.00;@"/>
    <numFmt numFmtId="165" formatCode="0.0_ ;\-0.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0" borderId="0" xfId="0" applyNumberFormat="1" applyFont="1" applyAlignment="1"/>
    <xf numFmtId="164" fontId="0" fillId="0" borderId="0" xfId="0" applyNumberFormat="1"/>
    <xf numFmtId="0" fontId="1" fillId="0" borderId="0" xfId="0" applyFont="1"/>
    <xf numFmtId="17" fontId="1" fillId="0" borderId="1" xfId="0" applyNumberFormat="1" applyFont="1" applyBorder="1"/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7" fontId="1" fillId="0" borderId="4" xfId="0" applyNumberFormat="1" applyFont="1" applyBorder="1"/>
    <xf numFmtId="164" fontId="2" fillId="0" borderId="0" xfId="0" applyNumberFormat="1" applyFont="1" applyBorder="1" applyAlignment="1"/>
    <xf numFmtId="164" fontId="2" fillId="0" borderId="5" xfId="0" applyNumberFormat="1" applyFont="1" applyBorder="1" applyAlignment="1"/>
    <xf numFmtId="17" fontId="1" fillId="0" borderId="6" xfId="0" applyNumberFormat="1" applyFont="1" applyBorder="1"/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1" fillId="0" borderId="9" xfId="0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12" xfId="0" applyFont="1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5" xfId="0" applyBorder="1"/>
    <xf numFmtId="0" fontId="0" fillId="0" borderId="16" xfId="0" applyBorder="1"/>
    <xf numFmtId="0" fontId="0" fillId="0" borderId="15" xfId="0" applyBorder="1"/>
    <xf numFmtId="0" fontId="1" fillId="0" borderId="17" xfId="0" applyFont="1" applyBorder="1"/>
    <xf numFmtId="0" fontId="0" fillId="0" borderId="2" xfId="0" applyBorder="1"/>
    <xf numFmtId="0" fontId="0" fillId="0" borderId="8" xfId="0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weekly earnings for Australian Females in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'Female Earnings'!$B$2</c:f>
              <c:strCache>
                <c:ptCount val="1"/>
                <c:pt idx="0">
                  <c:v>Average weekly earnings</c:v>
                </c:pt>
              </c:strCache>
            </c:strRef>
          </c:tx>
          <c:invertIfNegative val="0"/>
          <c:cat>
            <c:strRef>
              <c:f>'Female Earnings'!$A$3:$A$10</c:f>
              <c:strCache>
                <c:ptCount val="8"/>
                <c:pt idx="0">
                  <c:v>15-19</c:v>
                </c:pt>
                <c:pt idx="1">
                  <c:v>20-24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55-59</c:v>
                </c:pt>
                <c:pt idx="6">
                  <c:v>60-64</c:v>
                </c:pt>
                <c:pt idx="7">
                  <c:v>65+</c:v>
                </c:pt>
              </c:strCache>
            </c:strRef>
          </c:cat>
          <c:val>
            <c:numRef>
              <c:f>'Female Earnings'!$B$3:$B$10</c:f>
              <c:numCache>
                <c:formatCode>General</c:formatCode>
                <c:ptCount val="8"/>
                <c:pt idx="0">
                  <c:v>280</c:v>
                </c:pt>
                <c:pt idx="1">
                  <c:v>600</c:v>
                </c:pt>
                <c:pt idx="2">
                  <c:v>900</c:v>
                </c:pt>
                <c:pt idx="3">
                  <c:v>900</c:v>
                </c:pt>
                <c:pt idx="4">
                  <c:v>900</c:v>
                </c:pt>
                <c:pt idx="5">
                  <c:v>890</c:v>
                </c:pt>
                <c:pt idx="6">
                  <c:v>700</c:v>
                </c:pt>
                <c:pt idx="7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47488"/>
        <c:axId val="87270144"/>
      </c:barChart>
      <c:catAx>
        <c:axId val="8724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Age of Australian females</a:t>
                </a:r>
              </a:p>
            </c:rich>
          </c:tx>
          <c:overlay val="0"/>
        </c:title>
        <c:majorTickMark val="none"/>
        <c:minorTickMark val="none"/>
        <c:tickLblPos val="nextTo"/>
        <c:crossAx val="87270144"/>
        <c:crosses val="autoZero"/>
        <c:auto val="1"/>
        <c:lblAlgn val="ctr"/>
        <c:lblOffset val="100"/>
        <c:noMultiLvlLbl val="0"/>
      </c:catAx>
      <c:valAx>
        <c:axId val="87270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Average Weekly Earnings in dollars ($)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0.194212918507138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24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Average Weekly Incomes</a:t>
            </a:r>
            <a:r>
              <a:rPr lang="en-AU" baseline="0"/>
              <a:t> for the Different Industries Over Australia</a:t>
            </a:r>
            <a:endParaRPr lang="en-A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64495001263927"/>
          <c:y val="0.17859698194659987"/>
          <c:w val="0.76253950867552256"/>
          <c:h val="0.373209188267524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invertIfNegative val="0"/>
          <c:cat>
            <c:strRef>
              <c:f>'Occupation Earnings'!$C$8:$S$8</c:f>
              <c:strCache>
                <c:ptCount val="17"/>
                <c:pt idx="0">
                  <c:v>Mining</c:v>
                </c:pt>
                <c:pt idx="1">
                  <c:v>Manufactoring</c:v>
                </c:pt>
                <c:pt idx="2">
                  <c:v>Electrical, Gas, Water and Waste removals</c:v>
                </c:pt>
                <c:pt idx="3">
                  <c:v>Construction</c:v>
                </c:pt>
                <c:pt idx="4">
                  <c:v>Wholesome Trade</c:v>
                </c:pt>
                <c:pt idx="5">
                  <c:v>Retail Trade</c:v>
                </c:pt>
                <c:pt idx="6">
                  <c:v>Food Service</c:v>
                </c:pt>
                <c:pt idx="7">
                  <c:v>Transporting, Postal and Warehouse</c:v>
                </c:pt>
                <c:pt idx="8">
                  <c:v>Information Media &amp; Telecommunication</c:v>
                </c:pt>
                <c:pt idx="9">
                  <c:v>Financial and Insurance Services</c:v>
                </c:pt>
                <c:pt idx="10">
                  <c:v>Renting, Hiring &amp; real Estate Services</c:v>
                </c:pt>
                <c:pt idx="11">
                  <c:v>Proffessioanal, scientific &amp; technical services</c:v>
                </c:pt>
                <c:pt idx="12">
                  <c:v>Administrative &amp; Support Services</c:v>
                </c:pt>
                <c:pt idx="13">
                  <c:v>Public Administrations &amp; Safety</c:v>
                </c:pt>
                <c:pt idx="14">
                  <c:v>Education and Training</c:v>
                </c:pt>
                <c:pt idx="15">
                  <c:v>Health Care &amp; Social Assistance</c:v>
                </c:pt>
                <c:pt idx="16">
                  <c:v>Arts &amp; Recreation Services</c:v>
                </c:pt>
              </c:strCache>
            </c:strRef>
          </c:cat>
          <c:val>
            <c:numRef>
              <c:f>'Occupation Earnings'!$C$23:$S$23</c:f>
              <c:numCache>
                <c:formatCode>0.00;\-0.00;0.00;@</c:formatCode>
                <c:ptCount val="17"/>
                <c:pt idx="0">
                  <c:v>2192.25</c:v>
                </c:pt>
                <c:pt idx="1">
                  <c:v>1250.32</c:v>
                </c:pt>
                <c:pt idx="2">
                  <c:v>1629.8700000000001</c:v>
                </c:pt>
                <c:pt idx="3">
                  <c:v>1468.5800000000002</c:v>
                </c:pt>
                <c:pt idx="4">
                  <c:v>1304.05</c:v>
                </c:pt>
                <c:pt idx="5">
                  <c:v>971.6400000000001</c:v>
                </c:pt>
                <c:pt idx="6">
                  <c:v>944.85</c:v>
                </c:pt>
                <c:pt idx="7">
                  <c:v>1361.6100000000001</c:v>
                </c:pt>
                <c:pt idx="8">
                  <c:v>1555.7500000000002</c:v>
                </c:pt>
                <c:pt idx="9">
                  <c:v>1559.8299999999997</c:v>
                </c:pt>
                <c:pt idx="10">
                  <c:v>1255.0800000000002</c:v>
                </c:pt>
                <c:pt idx="11">
                  <c:v>1581.94</c:v>
                </c:pt>
                <c:pt idx="12">
                  <c:v>1226.3</c:v>
                </c:pt>
                <c:pt idx="13">
                  <c:v>1412.7600000000002</c:v>
                </c:pt>
                <c:pt idx="14">
                  <c:v>1385.9099999999999</c:v>
                </c:pt>
                <c:pt idx="15">
                  <c:v>1272.4699999999998</c:v>
                </c:pt>
                <c:pt idx="16">
                  <c:v>1173.4100000000001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54592"/>
        <c:axId val="94256128"/>
      </c:barChart>
      <c:catAx>
        <c:axId val="94254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256128"/>
        <c:crosses val="autoZero"/>
        <c:auto val="1"/>
        <c:lblAlgn val="ctr"/>
        <c:lblOffset val="100"/>
        <c:noMultiLvlLbl val="0"/>
      </c:catAx>
      <c:valAx>
        <c:axId val="94256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Average </a:t>
                </a:r>
                <a:r>
                  <a:rPr lang="en-AU" baseline="0"/>
                  <a:t> weekly earnings ($)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8.9126547205279349E-3"/>
              <c:y val="0.15913226175195266"/>
            </c:manualLayout>
          </c:layout>
          <c:overlay val="0"/>
        </c:title>
        <c:numFmt formatCode="0.00;\-0.00;0.00;@" sourceLinked="1"/>
        <c:majorTickMark val="out"/>
        <c:minorTickMark val="none"/>
        <c:tickLblPos val="nextTo"/>
        <c:crossAx val="9425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Birth Rate in</a:t>
            </a:r>
            <a:r>
              <a:rPr lang="en-US" baseline="0"/>
              <a:t> Australia over 10 Years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32174103237096"/>
          <c:y val="0.13461832895888015"/>
          <c:w val="0.80603893263342108"/>
          <c:h val="0.74940179352580949"/>
        </c:manualLayout>
      </c:layout>
      <c:lineChart>
        <c:grouping val="standard"/>
        <c:varyColors val="0"/>
        <c:ser>
          <c:idx val="1"/>
          <c:order val="0"/>
          <c:tx>
            <c:strRef>
              <c:f>'Birth Rate'!$B$2</c:f>
              <c:strCache>
                <c:ptCount val="1"/>
                <c:pt idx="0">
                  <c:v>Birth Rate</c:v>
                </c:pt>
              </c:strCache>
            </c:strRef>
          </c:tx>
          <c:marker>
            <c:symbol val="none"/>
          </c:marker>
          <c:cat>
            <c:numRef>
              <c:f>'Birth Rate'!$A$3:$A$13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'Birth Rate'!$B$3:$B$13</c:f>
              <c:numCache>
                <c:formatCode>General</c:formatCode>
                <c:ptCount val="11"/>
                <c:pt idx="0">
                  <c:v>249600</c:v>
                </c:pt>
                <c:pt idx="1">
                  <c:v>246400</c:v>
                </c:pt>
                <c:pt idx="2">
                  <c:v>251000</c:v>
                </c:pt>
                <c:pt idx="3">
                  <c:v>251200</c:v>
                </c:pt>
                <c:pt idx="4">
                  <c:v>254300</c:v>
                </c:pt>
                <c:pt idx="5">
                  <c:v>259800</c:v>
                </c:pt>
                <c:pt idx="6">
                  <c:v>266000</c:v>
                </c:pt>
                <c:pt idx="7">
                  <c:v>285200</c:v>
                </c:pt>
                <c:pt idx="8">
                  <c:v>296600</c:v>
                </c:pt>
                <c:pt idx="9">
                  <c:v>295700</c:v>
                </c:pt>
                <c:pt idx="10">
                  <c:v>297900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42464"/>
        <c:axId val="94144000"/>
      </c:lineChart>
      <c:catAx>
        <c:axId val="941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44000"/>
        <c:crosses val="autoZero"/>
        <c:auto val="1"/>
        <c:lblAlgn val="ctr"/>
        <c:lblOffset val="100"/>
        <c:noMultiLvlLbl val="0"/>
      </c:catAx>
      <c:valAx>
        <c:axId val="9414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14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13</xdr:row>
      <xdr:rowOff>57150</xdr:rowOff>
    </xdr:from>
    <xdr:to>
      <xdr:col>8</xdr:col>
      <xdr:colOff>371475</xdr:colOff>
      <xdr:row>29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12</xdr:col>
      <xdr:colOff>419101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9</xdr:row>
      <xdr:rowOff>52387</xdr:rowOff>
    </xdr:from>
    <xdr:to>
      <xdr:col>16</xdr:col>
      <xdr:colOff>57150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J4" sqref="J4"/>
    </sheetView>
  </sheetViews>
  <sheetFormatPr defaultRowHeight="15" x14ac:dyDescent="0.25"/>
  <cols>
    <col min="1" max="1" width="14.42578125" bestFit="1" customWidth="1"/>
    <col min="2" max="2" width="23.5703125" bestFit="1" customWidth="1"/>
    <col min="10" max="10" width="18.140625" bestFit="1" customWidth="1"/>
  </cols>
  <sheetData>
    <row r="2" spans="1:10" x14ac:dyDescent="0.25">
      <c r="A2" s="3" t="s">
        <v>8</v>
      </c>
      <c r="B2" s="3" t="s">
        <v>9</v>
      </c>
    </row>
    <row r="3" spans="1:10" x14ac:dyDescent="0.25">
      <c r="A3" t="s">
        <v>0</v>
      </c>
      <c r="B3">
        <v>280</v>
      </c>
    </row>
    <row r="4" spans="1:10" x14ac:dyDescent="0.25">
      <c r="A4" t="s">
        <v>1</v>
      </c>
      <c r="B4">
        <v>600</v>
      </c>
      <c r="G4" s="3" t="s">
        <v>63</v>
      </c>
      <c r="H4" s="3" t="s">
        <v>31</v>
      </c>
      <c r="I4" s="3" t="s">
        <v>64</v>
      </c>
      <c r="J4" s="3" t="s">
        <v>30</v>
      </c>
    </row>
    <row r="5" spans="1:10" x14ac:dyDescent="0.25">
      <c r="A5" t="s">
        <v>2</v>
      </c>
      <c r="B5">
        <v>900</v>
      </c>
      <c r="G5">
        <f>AVERAGE(B3:B10)</f>
        <v>727.5</v>
      </c>
      <c r="H5">
        <f>MEDIAN(B3:B10)</f>
        <v>795</v>
      </c>
      <c r="I5">
        <f>VARA(B3:B10)</f>
        <v>48421.428571428572</v>
      </c>
      <c r="J5">
        <f>STDEVA(B3:B10)</f>
        <v>220.04869590940223</v>
      </c>
    </row>
    <row r="6" spans="1:10" x14ac:dyDescent="0.25">
      <c r="A6" t="s">
        <v>3</v>
      </c>
      <c r="B6">
        <v>900</v>
      </c>
    </row>
    <row r="7" spans="1:10" x14ac:dyDescent="0.25">
      <c r="A7" t="s">
        <v>4</v>
      </c>
      <c r="B7">
        <v>900</v>
      </c>
    </row>
    <row r="8" spans="1:10" x14ac:dyDescent="0.25">
      <c r="A8" t="s">
        <v>5</v>
      </c>
      <c r="B8">
        <v>890</v>
      </c>
    </row>
    <row r="9" spans="1:10" x14ac:dyDescent="0.25">
      <c r="A9" t="s">
        <v>6</v>
      </c>
      <c r="B9">
        <v>700</v>
      </c>
    </row>
    <row r="10" spans="1:10" x14ac:dyDescent="0.25">
      <c r="A10" t="s">
        <v>7</v>
      </c>
      <c r="B10">
        <v>650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U44"/>
  <sheetViews>
    <sheetView workbookViewId="0"/>
  </sheetViews>
  <sheetFormatPr defaultRowHeight="15" x14ac:dyDescent="0.25"/>
  <cols>
    <col min="1" max="1" width="19.42578125" bestFit="1" customWidth="1"/>
    <col min="2" max="2" width="50.42578125" bestFit="1" customWidth="1"/>
    <col min="4" max="4" width="10.85546875" bestFit="1" customWidth="1"/>
    <col min="5" max="5" width="29" bestFit="1" customWidth="1"/>
    <col min="6" max="6" width="24.85546875" bestFit="1" customWidth="1"/>
    <col min="7" max="7" width="14" bestFit="1" customWidth="1"/>
    <col min="8" max="8" width="46.5703125" bestFit="1" customWidth="1"/>
    <col min="9" max="9" width="9.42578125" bestFit="1" customWidth="1"/>
    <col min="10" max="10" width="26.140625" bestFit="1" customWidth="1"/>
    <col min="11" max="11" width="29.28515625" bestFit="1" customWidth="1"/>
    <col min="12" max="12" width="23.28515625" bestFit="1" customWidth="1"/>
    <col min="13" max="13" width="26.28515625" bestFit="1" customWidth="1"/>
    <col min="14" max="14" width="32.140625" bestFit="1" customWidth="1"/>
    <col min="15" max="15" width="23.42578125" bestFit="1" customWidth="1"/>
    <col min="16" max="16" width="22.5703125" bestFit="1" customWidth="1"/>
    <col min="17" max="17" width="16.42578125" bestFit="1" customWidth="1"/>
    <col min="18" max="18" width="22.7109375" bestFit="1" customWidth="1"/>
    <col min="19" max="19" width="19" bestFit="1" customWidth="1"/>
  </cols>
  <sheetData>
    <row r="8" spans="2:21" x14ac:dyDescent="0.25">
      <c r="C8" s="14" t="s">
        <v>10</v>
      </c>
      <c r="D8" s="13" t="s">
        <v>12</v>
      </c>
      <c r="E8" s="13" t="s">
        <v>13</v>
      </c>
      <c r="F8" s="13" t="s">
        <v>14</v>
      </c>
      <c r="G8" s="14" t="s">
        <v>15</v>
      </c>
      <c r="H8" s="14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  <c r="O8" s="13" t="s">
        <v>23</v>
      </c>
      <c r="P8" s="13" t="s">
        <v>24</v>
      </c>
      <c r="Q8" s="13" t="s">
        <v>11</v>
      </c>
      <c r="R8" s="13" t="s">
        <v>25</v>
      </c>
      <c r="S8" s="13" t="s">
        <v>26</v>
      </c>
    </row>
    <row r="9" spans="2:21" x14ac:dyDescent="0.25">
      <c r="B9" s="4">
        <v>40210</v>
      </c>
      <c r="C9" s="5">
        <v>2031.2</v>
      </c>
      <c r="D9" s="5">
        <v>1193.7</v>
      </c>
      <c r="E9" s="5">
        <v>1527.5</v>
      </c>
      <c r="F9" s="5">
        <v>1393.7</v>
      </c>
      <c r="G9" s="5">
        <v>1238.5999999999999</v>
      </c>
      <c r="H9" s="5">
        <v>957.1</v>
      </c>
      <c r="I9" s="5">
        <v>902.4</v>
      </c>
      <c r="J9" s="5">
        <v>1255.7</v>
      </c>
      <c r="K9" s="5">
        <v>1506.3</v>
      </c>
      <c r="L9" s="5">
        <v>1486.3</v>
      </c>
      <c r="M9" s="5">
        <v>1252.4000000000001</v>
      </c>
      <c r="N9" s="5">
        <v>1509.6</v>
      </c>
      <c r="O9" s="5">
        <v>1238.9000000000001</v>
      </c>
      <c r="P9" s="5">
        <v>1348.4</v>
      </c>
      <c r="Q9" s="5">
        <v>1328.6</v>
      </c>
      <c r="R9" s="5">
        <v>1238.8</v>
      </c>
      <c r="S9" s="6">
        <v>1112.2</v>
      </c>
      <c r="T9" s="1"/>
      <c r="U9" s="1"/>
    </row>
    <row r="10" spans="2:21" x14ac:dyDescent="0.25">
      <c r="B10" s="7">
        <v>40299</v>
      </c>
      <c r="C10" s="8">
        <v>2067.1999999999998</v>
      </c>
      <c r="D10" s="8">
        <v>1211.0999999999999</v>
      </c>
      <c r="E10" s="8">
        <v>1562.9</v>
      </c>
      <c r="F10" s="8">
        <v>1413.5</v>
      </c>
      <c r="G10" s="8">
        <v>1202</v>
      </c>
      <c r="H10" s="8">
        <v>968.2</v>
      </c>
      <c r="I10" s="8">
        <v>910.5</v>
      </c>
      <c r="J10" s="8">
        <v>1278.0999999999999</v>
      </c>
      <c r="K10" s="8">
        <v>1505.9</v>
      </c>
      <c r="L10" s="8">
        <v>1515.7</v>
      </c>
      <c r="M10" s="8">
        <v>1251.5999999999999</v>
      </c>
      <c r="N10" s="8">
        <v>1530.2</v>
      </c>
      <c r="O10" s="8">
        <v>1240.9000000000001</v>
      </c>
      <c r="P10" s="8">
        <v>1356.4</v>
      </c>
      <c r="Q10" s="8">
        <v>1331.8</v>
      </c>
      <c r="R10" s="8">
        <v>1232.3</v>
      </c>
      <c r="S10" s="9">
        <v>1121.8</v>
      </c>
      <c r="T10" s="1"/>
      <c r="U10" s="1"/>
    </row>
    <row r="11" spans="2:21" x14ac:dyDescent="0.25">
      <c r="B11" s="7">
        <v>40391</v>
      </c>
      <c r="C11" s="8">
        <v>2132.6999999999998</v>
      </c>
      <c r="D11" s="8">
        <v>1232.5999999999999</v>
      </c>
      <c r="E11" s="8">
        <v>1579.9</v>
      </c>
      <c r="F11" s="8">
        <v>1422</v>
      </c>
      <c r="G11" s="8">
        <v>1207.3</v>
      </c>
      <c r="H11" s="8">
        <v>950.6</v>
      </c>
      <c r="I11" s="8">
        <v>925.2</v>
      </c>
      <c r="J11" s="8">
        <v>1308.9000000000001</v>
      </c>
      <c r="K11" s="8">
        <v>1508.4</v>
      </c>
      <c r="L11" s="8">
        <v>1540.9</v>
      </c>
      <c r="M11" s="8">
        <v>1246.5999999999999</v>
      </c>
      <c r="N11" s="8">
        <v>1549.5</v>
      </c>
      <c r="O11" s="8">
        <v>1225.2</v>
      </c>
      <c r="P11" s="8">
        <v>1384.9</v>
      </c>
      <c r="Q11" s="8">
        <v>1343.9</v>
      </c>
      <c r="R11" s="8">
        <v>1227.4000000000001</v>
      </c>
      <c r="S11" s="9">
        <v>1140.3</v>
      </c>
      <c r="T11" s="1"/>
      <c r="U11" s="1"/>
    </row>
    <row r="12" spans="2:21" x14ac:dyDescent="0.25">
      <c r="B12" s="7">
        <v>40483</v>
      </c>
      <c r="C12" s="8">
        <v>2153.6999999999998</v>
      </c>
      <c r="D12" s="8">
        <v>1237.2</v>
      </c>
      <c r="E12" s="8">
        <v>1616.8</v>
      </c>
      <c r="F12" s="8">
        <v>1427.4</v>
      </c>
      <c r="G12" s="8">
        <v>1247</v>
      </c>
      <c r="H12" s="8">
        <v>969.4</v>
      </c>
      <c r="I12" s="8">
        <v>942.6</v>
      </c>
      <c r="J12" s="8">
        <v>1338.2</v>
      </c>
      <c r="K12" s="8">
        <v>1535.2</v>
      </c>
      <c r="L12" s="8">
        <v>1571</v>
      </c>
      <c r="M12" s="8">
        <v>1252.7</v>
      </c>
      <c r="N12" s="8">
        <v>1550.9</v>
      </c>
      <c r="O12" s="8">
        <v>1251.7</v>
      </c>
      <c r="P12" s="8">
        <v>1410.1</v>
      </c>
      <c r="Q12" s="8">
        <v>1355</v>
      </c>
      <c r="R12" s="8">
        <v>1264.5999999999999</v>
      </c>
      <c r="S12" s="9">
        <v>1160.9000000000001</v>
      </c>
      <c r="T12" s="1"/>
      <c r="U12" s="1"/>
    </row>
    <row r="13" spans="2:21" x14ac:dyDescent="0.25">
      <c r="B13" s="7">
        <v>40575</v>
      </c>
      <c r="C13" s="8">
        <v>2171</v>
      </c>
      <c r="D13" s="8">
        <v>1244.5999999999999</v>
      </c>
      <c r="E13" s="8">
        <v>1685.4</v>
      </c>
      <c r="F13" s="8">
        <v>1456.8</v>
      </c>
      <c r="G13" s="8">
        <v>1245.5999999999999</v>
      </c>
      <c r="H13" s="8">
        <v>963.1</v>
      </c>
      <c r="I13" s="8">
        <v>935.7</v>
      </c>
      <c r="J13" s="8">
        <v>1344.8</v>
      </c>
      <c r="K13" s="8">
        <v>1575.8</v>
      </c>
      <c r="L13" s="8">
        <v>1573.4</v>
      </c>
      <c r="M13" s="8">
        <v>1247</v>
      </c>
      <c r="N13" s="8">
        <v>1554.3</v>
      </c>
      <c r="O13" s="8">
        <v>1246</v>
      </c>
      <c r="P13" s="8">
        <v>1420.3</v>
      </c>
      <c r="Q13" s="8">
        <v>1384.3</v>
      </c>
      <c r="R13" s="8">
        <v>1269</v>
      </c>
      <c r="S13" s="9">
        <v>1175.2</v>
      </c>
      <c r="T13" s="1"/>
      <c r="U13" s="1"/>
    </row>
    <row r="14" spans="2:21" x14ac:dyDescent="0.25">
      <c r="B14" s="7">
        <v>40664</v>
      </c>
      <c r="C14" s="8">
        <v>2202.3000000000002</v>
      </c>
      <c r="D14" s="8">
        <v>1269.4000000000001</v>
      </c>
      <c r="E14" s="8">
        <v>1656.2</v>
      </c>
      <c r="F14" s="8">
        <v>1452</v>
      </c>
      <c r="G14" s="8">
        <v>1312.9</v>
      </c>
      <c r="H14" s="8">
        <v>955.6</v>
      </c>
      <c r="I14" s="8">
        <v>941.7</v>
      </c>
      <c r="J14" s="8">
        <v>1352.9</v>
      </c>
      <c r="K14" s="8">
        <v>1565.5</v>
      </c>
      <c r="L14" s="8">
        <v>1555.9</v>
      </c>
      <c r="M14" s="8">
        <v>1259.8</v>
      </c>
      <c r="N14" s="8">
        <v>1578.6</v>
      </c>
      <c r="O14" s="8">
        <v>1206</v>
      </c>
      <c r="P14" s="8">
        <v>1412.2</v>
      </c>
      <c r="Q14" s="8">
        <v>1391.8</v>
      </c>
      <c r="R14" s="8">
        <v>1304.4000000000001</v>
      </c>
      <c r="S14" s="9">
        <v>1186.8</v>
      </c>
      <c r="T14" s="1"/>
      <c r="U14" s="1"/>
    </row>
    <row r="15" spans="2:21" x14ac:dyDescent="0.25">
      <c r="B15" s="7">
        <v>40756</v>
      </c>
      <c r="C15" s="8">
        <v>2234.6</v>
      </c>
      <c r="D15" s="8">
        <v>1264.3</v>
      </c>
      <c r="E15" s="8">
        <v>1648.7</v>
      </c>
      <c r="F15" s="8">
        <v>1477.5</v>
      </c>
      <c r="G15" s="8">
        <v>1350.1</v>
      </c>
      <c r="H15" s="8">
        <v>979.2</v>
      </c>
      <c r="I15" s="8">
        <v>979.8</v>
      </c>
      <c r="J15" s="8">
        <v>1375.1</v>
      </c>
      <c r="K15" s="8">
        <v>1578.6</v>
      </c>
      <c r="L15" s="8">
        <v>1573.3</v>
      </c>
      <c r="M15" s="8">
        <v>1255.3</v>
      </c>
      <c r="N15" s="8">
        <v>1599.7</v>
      </c>
      <c r="O15" s="8">
        <v>1196.8</v>
      </c>
      <c r="P15" s="8">
        <v>1423.6</v>
      </c>
      <c r="Q15" s="8">
        <v>1400.9</v>
      </c>
      <c r="R15" s="8">
        <v>1311.9</v>
      </c>
      <c r="S15" s="9">
        <v>1203.3</v>
      </c>
      <c r="T15" s="1"/>
      <c r="U15" s="1"/>
    </row>
    <row r="16" spans="2:21" x14ac:dyDescent="0.25">
      <c r="B16" s="7">
        <v>40848</v>
      </c>
      <c r="C16" s="8">
        <v>2261.1</v>
      </c>
      <c r="D16" s="8">
        <v>1286</v>
      </c>
      <c r="E16" s="8">
        <v>1672.6</v>
      </c>
      <c r="F16" s="8">
        <v>1528.9</v>
      </c>
      <c r="G16" s="8">
        <v>1395.9</v>
      </c>
      <c r="H16" s="8">
        <v>997.8</v>
      </c>
      <c r="I16" s="8">
        <v>971.9</v>
      </c>
      <c r="J16" s="8">
        <v>1408.3</v>
      </c>
      <c r="K16" s="8">
        <v>1565.2</v>
      </c>
      <c r="L16" s="8">
        <v>1571.6</v>
      </c>
      <c r="M16" s="8">
        <v>1264.7</v>
      </c>
      <c r="N16" s="8">
        <v>1618.1</v>
      </c>
      <c r="O16" s="8">
        <v>1195.5</v>
      </c>
      <c r="P16" s="8">
        <v>1443</v>
      </c>
      <c r="Q16" s="8">
        <v>1412.3</v>
      </c>
      <c r="R16" s="8">
        <v>1317.5</v>
      </c>
      <c r="S16" s="9">
        <v>1219.0999999999999</v>
      </c>
      <c r="T16" s="1"/>
      <c r="U16" s="1"/>
    </row>
    <row r="17" spans="2:21" x14ac:dyDescent="0.25">
      <c r="B17" s="7">
        <v>40940</v>
      </c>
      <c r="C17" s="8">
        <v>2327.3000000000002</v>
      </c>
      <c r="D17" s="8">
        <v>1280.9000000000001</v>
      </c>
      <c r="E17" s="8">
        <v>1695.3</v>
      </c>
      <c r="F17" s="8">
        <v>1535.4</v>
      </c>
      <c r="G17" s="8">
        <v>1406.2</v>
      </c>
      <c r="H17" s="8">
        <v>989.8</v>
      </c>
      <c r="I17" s="8">
        <v>968.8</v>
      </c>
      <c r="J17" s="8">
        <v>1450.1</v>
      </c>
      <c r="K17" s="8">
        <v>1610.1</v>
      </c>
      <c r="L17" s="8">
        <v>1609.4</v>
      </c>
      <c r="M17" s="8">
        <v>1252.2</v>
      </c>
      <c r="N17" s="8">
        <v>1679.6</v>
      </c>
      <c r="O17" s="8">
        <v>1234</v>
      </c>
      <c r="P17" s="8">
        <v>1457.7</v>
      </c>
      <c r="Q17" s="8">
        <v>1456</v>
      </c>
      <c r="R17" s="8">
        <v>1275.5</v>
      </c>
      <c r="S17" s="9">
        <v>1218.2</v>
      </c>
      <c r="T17" s="1"/>
      <c r="U17" s="1"/>
    </row>
    <row r="18" spans="2:21" x14ac:dyDescent="0.25">
      <c r="B18" s="10">
        <v>41030</v>
      </c>
      <c r="C18" s="11">
        <v>2341.4</v>
      </c>
      <c r="D18" s="11">
        <v>1283.4000000000001</v>
      </c>
      <c r="E18" s="11">
        <v>1653.4</v>
      </c>
      <c r="F18" s="11">
        <v>1578.6</v>
      </c>
      <c r="G18" s="11">
        <v>1434.9</v>
      </c>
      <c r="H18" s="11">
        <v>985.6</v>
      </c>
      <c r="I18" s="11">
        <v>969.9</v>
      </c>
      <c r="J18" s="11">
        <v>1504</v>
      </c>
      <c r="K18" s="11">
        <v>1606.5</v>
      </c>
      <c r="L18" s="11">
        <v>1600.8</v>
      </c>
      <c r="M18" s="11">
        <v>1268.5</v>
      </c>
      <c r="N18" s="11">
        <v>1648.9</v>
      </c>
      <c r="O18" s="11">
        <v>1228</v>
      </c>
      <c r="P18" s="11">
        <v>1471</v>
      </c>
      <c r="Q18" s="11">
        <v>1454.5</v>
      </c>
      <c r="R18" s="11">
        <v>1283.3</v>
      </c>
      <c r="S18" s="12">
        <v>1196.3</v>
      </c>
      <c r="T18" s="1"/>
      <c r="U18" s="1"/>
    </row>
    <row r="19" spans="2:21" x14ac:dyDescent="0.25">
      <c r="B19" s="16" t="s">
        <v>27</v>
      </c>
      <c r="C19" s="17">
        <f>AVERAGE(C9:C12)</f>
        <v>2096.1999999999998</v>
      </c>
      <c r="D19" s="17">
        <f>AVERAGE(D9:D12)</f>
        <v>1218.6500000000001</v>
      </c>
      <c r="E19" s="17">
        <f t="shared" ref="E19:S19" si="0">AVERAGE(E9:E12)</f>
        <v>1571.7750000000001</v>
      </c>
      <c r="F19" s="17">
        <f t="shared" si="0"/>
        <v>1414.15</v>
      </c>
      <c r="G19" s="17">
        <f t="shared" si="0"/>
        <v>1223.7249999999999</v>
      </c>
      <c r="H19" s="17">
        <f t="shared" si="0"/>
        <v>961.32500000000005</v>
      </c>
      <c r="I19" s="17">
        <f t="shared" si="0"/>
        <v>920.17500000000007</v>
      </c>
      <c r="J19" s="17">
        <f t="shared" si="0"/>
        <v>1295.2250000000001</v>
      </c>
      <c r="K19" s="17">
        <f t="shared" si="0"/>
        <v>1513.95</v>
      </c>
      <c r="L19" s="17">
        <f t="shared" si="0"/>
        <v>1528.4749999999999</v>
      </c>
      <c r="M19" s="17">
        <f t="shared" si="0"/>
        <v>1250.825</v>
      </c>
      <c r="N19" s="17">
        <f t="shared" si="0"/>
        <v>1535.0500000000002</v>
      </c>
      <c r="O19" s="17">
        <f t="shared" si="0"/>
        <v>1239.175</v>
      </c>
      <c r="P19" s="17">
        <f t="shared" si="0"/>
        <v>1374.95</v>
      </c>
      <c r="Q19" s="17">
        <f t="shared" si="0"/>
        <v>1339.8249999999998</v>
      </c>
      <c r="R19" s="17">
        <f t="shared" si="0"/>
        <v>1240.7750000000001</v>
      </c>
      <c r="S19" s="18">
        <f t="shared" si="0"/>
        <v>1133.8000000000002</v>
      </c>
    </row>
    <row r="20" spans="2:21" x14ac:dyDescent="0.25">
      <c r="B20" s="16" t="s">
        <v>28</v>
      </c>
      <c r="C20" s="19">
        <f>AVERAGE(C13:C16)</f>
        <v>2217.25</v>
      </c>
      <c r="D20" s="19">
        <f t="shared" ref="D20:S20" si="1">AVERAGE(D13:D16)</f>
        <v>1266.075</v>
      </c>
      <c r="E20" s="19">
        <f t="shared" si="1"/>
        <v>1665.7249999999999</v>
      </c>
      <c r="F20" s="19">
        <f t="shared" si="1"/>
        <v>1478.8000000000002</v>
      </c>
      <c r="G20" s="19">
        <f t="shared" si="1"/>
        <v>1326.125</v>
      </c>
      <c r="H20" s="19">
        <f t="shared" si="1"/>
        <v>973.92499999999995</v>
      </c>
      <c r="I20" s="19">
        <f t="shared" si="1"/>
        <v>957.27499999999998</v>
      </c>
      <c r="J20" s="19">
        <f t="shared" si="1"/>
        <v>1370.2749999999999</v>
      </c>
      <c r="K20" s="19">
        <f t="shared" si="1"/>
        <v>1571.2749999999999</v>
      </c>
      <c r="L20" s="19">
        <f t="shared" si="1"/>
        <v>1568.5500000000002</v>
      </c>
      <c r="M20" s="19">
        <f t="shared" si="1"/>
        <v>1256.7</v>
      </c>
      <c r="N20" s="19">
        <f t="shared" si="1"/>
        <v>1587.6749999999997</v>
      </c>
      <c r="O20" s="19">
        <f t="shared" si="1"/>
        <v>1211.075</v>
      </c>
      <c r="P20" s="19">
        <f t="shared" si="1"/>
        <v>1424.7750000000001</v>
      </c>
      <c r="Q20" s="19">
        <f t="shared" si="1"/>
        <v>1397.325</v>
      </c>
      <c r="R20" s="19">
        <f t="shared" si="1"/>
        <v>1300.7</v>
      </c>
      <c r="S20" s="20">
        <f t="shared" si="1"/>
        <v>1196.0999999999999</v>
      </c>
    </row>
    <row r="21" spans="2:21" x14ac:dyDescent="0.25">
      <c r="B21" s="16" t="s">
        <v>29</v>
      </c>
      <c r="C21" s="19">
        <f>AVERAGE(C17:C18)</f>
        <v>2334.3500000000004</v>
      </c>
      <c r="D21" s="19">
        <f t="shared" ref="D21:S21" si="2">AVERAGE(D17:D18)</f>
        <v>1282.1500000000001</v>
      </c>
      <c r="E21" s="19">
        <f t="shared" si="2"/>
        <v>1674.35</v>
      </c>
      <c r="F21" s="19">
        <f t="shared" si="2"/>
        <v>1557</v>
      </c>
      <c r="G21" s="19">
        <f t="shared" si="2"/>
        <v>1420.5500000000002</v>
      </c>
      <c r="H21" s="19">
        <f t="shared" si="2"/>
        <v>987.7</v>
      </c>
      <c r="I21" s="19">
        <f t="shared" si="2"/>
        <v>969.34999999999991</v>
      </c>
      <c r="J21" s="19">
        <f t="shared" si="2"/>
        <v>1477.05</v>
      </c>
      <c r="K21" s="19">
        <f t="shared" si="2"/>
        <v>1608.3</v>
      </c>
      <c r="L21" s="19">
        <f t="shared" si="2"/>
        <v>1605.1</v>
      </c>
      <c r="M21" s="19">
        <f t="shared" si="2"/>
        <v>1260.3499999999999</v>
      </c>
      <c r="N21" s="19">
        <f t="shared" si="2"/>
        <v>1664.25</v>
      </c>
      <c r="O21" s="19">
        <f t="shared" si="2"/>
        <v>1231</v>
      </c>
      <c r="P21" s="19">
        <f t="shared" si="2"/>
        <v>1464.35</v>
      </c>
      <c r="Q21" s="19">
        <f t="shared" si="2"/>
        <v>1455.25</v>
      </c>
      <c r="R21" s="19">
        <f t="shared" si="2"/>
        <v>1279.4000000000001</v>
      </c>
      <c r="S21" s="20">
        <f t="shared" si="2"/>
        <v>1207.25</v>
      </c>
    </row>
    <row r="22" spans="2:21" ht="15.75" thickBot="1" x14ac:dyDescent="0.3">
      <c r="B22" s="3"/>
    </row>
    <row r="23" spans="2:21" ht="15.75" thickBot="1" x14ac:dyDescent="0.3">
      <c r="B23" s="21" t="s">
        <v>38</v>
      </c>
      <c r="C23" s="22">
        <f>AVERAGE(C9:C18)</f>
        <v>2192.25</v>
      </c>
      <c r="D23" s="22">
        <f t="shared" ref="D23:S23" si="3">AVERAGE(D9:D18)</f>
        <v>1250.32</v>
      </c>
      <c r="E23" s="22">
        <f t="shared" si="3"/>
        <v>1629.8700000000001</v>
      </c>
      <c r="F23" s="22">
        <f t="shared" si="3"/>
        <v>1468.5800000000002</v>
      </c>
      <c r="G23" s="22">
        <f t="shared" si="3"/>
        <v>1304.05</v>
      </c>
      <c r="H23" s="22">
        <f t="shared" si="3"/>
        <v>971.6400000000001</v>
      </c>
      <c r="I23" s="22">
        <f t="shared" si="3"/>
        <v>944.85</v>
      </c>
      <c r="J23" s="22">
        <f t="shared" si="3"/>
        <v>1361.6100000000001</v>
      </c>
      <c r="K23" s="22">
        <f t="shared" si="3"/>
        <v>1555.7500000000002</v>
      </c>
      <c r="L23" s="22">
        <f t="shared" si="3"/>
        <v>1559.8299999999997</v>
      </c>
      <c r="M23" s="22">
        <f t="shared" si="3"/>
        <v>1255.0800000000002</v>
      </c>
      <c r="N23" s="22">
        <f t="shared" si="3"/>
        <v>1581.94</v>
      </c>
      <c r="O23" s="22">
        <f t="shared" si="3"/>
        <v>1226.3</v>
      </c>
      <c r="P23" s="22">
        <f t="shared" si="3"/>
        <v>1412.7600000000002</v>
      </c>
      <c r="Q23" s="22">
        <f t="shared" si="3"/>
        <v>1385.9099999999999</v>
      </c>
      <c r="R23" s="22">
        <f t="shared" si="3"/>
        <v>1272.4699999999998</v>
      </c>
      <c r="S23" s="23">
        <f t="shared" si="3"/>
        <v>1173.4100000000001</v>
      </c>
    </row>
    <row r="24" spans="2:21" ht="15.75" thickBot="1" x14ac:dyDescent="0.3">
      <c r="B24" s="21" t="s">
        <v>36</v>
      </c>
      <c r="C24" s="22">
        <f>MEDIAN(C9:C18)</f>
        <v>2186.65</v>
      </c>
      <c r="D24" s="22">
        <f t="shared" ref="D24:S24" si="4">MEDIAN(D9:D18)</f>
        <v>1254.4499999999998</v>
      </c>
      <c r="E24" s="22">
        <f t="shared" si="4"/>
        <v>1651.0500000000002</v>
      </c>
      <c r="F24" s="22">
        <f t="shared" si="4"/>
        <v>1454.4</v>
      </c>
      <c r="G24" s="22">
        <f t="shared" si="4"/>
        <v>1279.95</v>
      </c>
      <c r="H24" s="22">
        <f t="shared" si="4"/>
        <v>968.8</v>
      </c>
      <c r="I24" s="22">
        <f t="shared" si="4"/>
        <v>942.15000000000009</v>
      </c>
      <c r="J24" s="22">
        <f t="shared" si="4"/>
        <v>1348.85</v>
      </c>
      <c r="K24" s="22">
        <f t="shared" si="4"/>
        <v>1565.35</v>
      </c>
      <c r="L24" s="22">
        <f t="shared" si="4"/>
        <v>1571.3</v>
      </c>
      <c r="M24" s="22">
        <f t="shared" si="4"/>
        <v>1252.5500000000002</v>
      </c>
      <c r="N24" s="22">
        <f t="shared" si="4"/>
        <v>1566.4499999999998</v>
      </c>
      <c r="O24" s="22">
        <f t="shared" si="4"/>
        <v>1231</v>
      </c>
      <c r="P24" s="22">
        <f t="shared" si="4"/>
        <v>1416.25</v>
      </c>
      <c r="Q24" s="22">
        <f t="shared" si="4"/>
        <v>1388.05</v>
      </c>
      <c r="R24" s="22">
        <f t="shared" si="4"/>
        <v>1272.25</v>
      </c>
      <c r="S24" s="23">
        <f t="shared" si="4"/>
        <v>1181</v>
      </c>
    </row>
    <row r="26" spans="2:21" x14ac:dyDescent="0.25">
      <c r="B26" s="3" t="s">
        <v>57</v>
      </c>
      <c r="C26" s="15">
        <f>C23-I23</f>
        <v>1247.4000000000001</v>
      </c>
    </row>
    <row r="27" spans="2:21" x14ac:dyDescent="0.25">
      <c r="B27" s="3" t="s">
        <v>58</v>
      </c>
      <c r="C27">
        <f>VARA(C23:S23)</f>
        <v>81700.792288970668</v>
      </c>
      <c r="F27" s="3" t="s">
        <v>38</v>
      </c>
    </row>
    <row r="28" spans="2:21" x14ac:dyDescent="0.25">
      <c r="B28" s="3" t="s">
        <v>59</v>
      </c>
      <c r="C28">
        <f>STDEV(C23:S23)</f>
        <v>285.83350448988773</v>
      </c>
      <c r="F28" s="2">
        <f>C23</f>
        <v>2192.25</v>
      </c>
    </row>
    <row r="29" spans="2:21" x14ac:dyDescent="0.25">
      <c r="B29" s="3" t="s">
        <v>60</v>
      </c>
      <c r="C29" s="2">
        <f>AVERAGE(C23:S23)</f>
        <v>1385.0952941176472</v>
      </c>
      <c r="F29" s="2">
        <f>D23</f>
        <v>1250.32</v>
      </c>
    </row>
    <row r="30" spans="2:21" x14ac:dyDescent="0.25">
      <c r="B30" s="3" t="s">
        <v>61</v>
      </c>
      <c r="C30">
        <f>(C28/C29)*100</f>
        <v>20.636378284136285</v>
      </c>
      <c r="F30" s="2">
        <f>E23</f>
        <v>1629.8700000000001</v>
      </c>
    </row>
    <row r="31" spans="2:21" x14ac:dyDescent="0.25">
      <c r="F31" s="2">
        <f>F23</f>
        <v>1468.5800000000002</v>
      </c>
    </row>
    <row r="32" spans="2:21" x14ac:dyDescent="0.25">
      <c r="F32" s="2">
        <f>G23</f>
        <v>1304.05</v>
      </c>
      <c r="H32" s="3" t="s">
        <v>62</v>
      </c>
    </row>
    <row r="33" spans="6:9" x14ac:dyDescent="0.25">
      <c r="F33" s="2">
        <f>H23</f>
        <v>971.6400000000001</v>
      </c>
      <c r="H33" t="s">
        <v>35</v>
      </c>
      <c r="I33" s="2">
        <f>MIN(F28:F44)</f>
        <v>944.85</v>
      </c>
    </row>
    <row r="34" spans="6:9" x14ac:dyDescent="0.25">
      <c r="F34" s="2">
        <f>I23</f>
        <v>944.85</v>
      </c>
      <c r="H34" t="s">
        <v>32</v>
      </c>
      <c r="I34">
        <f>QUARTILE(F28:F44,1)</f>
        <v>1250.32</v>
      </c>
    </row>
    <row r="35" spans="6:9" x14ac:dyDescent="0.25">
      <c r="F35" s="2">
        <f>J23</f>
        <v>1361.6100000000001</v>
      </c>
      <c r="H35" t="s">
        <v>31</v>
      </c>
      <c r="I35" s="2">
        <f>MEDIAN(F28:F44)</f>
        <v>1361.6100000000001</v>
      </c>
    </row>
    <row r="36" spans="6:9" x14ac:dyDescent="0.25">
      <c r="F36" s="2">
        <f>K23</f>
        <v>1555.7500000000002</v>
      </c>
      <c r="H36" t="s">
        <v>33</v>
      </c>
      <c r="I36">
        <f>QUARTILE(F28:F44,3)</f>
        <v>1555.7500000000002</v>
      </c>
    </row>
    <row r="37" spans="6:9" x14ac:dyDescent="0.25">
      <c r="F37" s="2">
        <f>L23</f>
        <v>1559.8299999999997</v>
      </c>
      <c r="H37" t="s">
        <v>34</v>
      </c>
      <c r="I37" s="2">
        <f>MAX(F28:F44)</f>
        <v>2192.25</v>
      </c>
    </row>
    <row r="38" spans="6:9" x14ac:dyDescent="0.25">
      <c r="F38" s="2">
        <f>M23</f>
        <v>1255.0800000000002</v>
      </c>
    </row>
    <row r="39" spans="6:9" x14ac:dyDescent="0.25">
      <c r="F39" s="2">
        <f>N23</f>
        <v>1581.94</v>
      </c>
    </row>
    <row r="40" spans="6:9" x14ac:dyDescent="0.25">
      <c r="F40" s="2">
        <f>O23</f>
        <v>1226.3</v>
      </c>
    </row>
    <row r="41" spans="6:9" x14ac:dyDescent="0.25">
      <c r="F41" s="2">
        <f>P23</f>
        <v>1412.7600000000002</v>
      </c>
    </row>
    <row r="42" spans="6:9" x14ac:dyDescent="0.25">
      <c r="F42" s="2">
        <f>Q23</f>
        <v>1385.9099999999999</v>
      </c>
    </row>
    <row r="43" spans="6:9" x14ac:dyDescent="0.25">
      <c r="F43" s="2">
        <f>R23</f>
        <v>1272.4699999999998</v>
      </c>
    </row>
    <row r="44" spans="6:9" x14ac:dyDescent="0.25">
      <c r="F44" s="2">
        <f>S23</f>
        <v>1173.4100000000001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4"/>
  <sheetViews>
    <sheetView workbookViewId="0">
      <selection activeCell="R14" sqref="R14"/>
    </sheetView>
  </sheetViews>
  <sheetFormatPr defaultRowHeight="15" x14ac:dyDescent="0.25"/>
  <sheetData>
    <row r="14" spans="18:18" x14ac:dyDescent="0.25">
      <c r="R14" t="s">
        <v>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H9" sqref="H9"/>
    </sheetView>
  </sheetViews>
  <sheetFormatPr defaultRowHeight="15" x14ac:dyDescent="0.25"/>
  <cols>
    <col min="1" max="1" width="26.140625" bestFit="1" customWidth="1"/>
    <col min="2" max="2" width="24.7109375" bestFit="1" customWidth="1"/>
    <col min="7" max="7" width="18.140625" bestFit="1" customWidth="1"/>
  </cols>
  <sheetData>
    <row r="2" spans="1:8" x14ac:dyDescent="0.25">
      <c r="A2" s="27" t="s">
        <v>39</v>
      </c>
      <c r="B2" s="27" t="s">
        <v>41</v>
      </c>
    </row>
    <row r="3" spans="1:8" x14ac:dyDescent="0.25">
      <c r="A3" s="25" t="s">
        <v>40</v>
      </c>
      <c r="B3" s="25">
        <v>11.95</v>
      </c>
    </row>
    <row r="4" spans="1:8" x14ac:dyDescent="0.25">
      <c r="A4" s="25" t="s">
        <v>42</v>
      </c>
      <c r="B4" s="25">
        <v>19.95</v>
      </c>
    </row>
    <row r="5" spans="1:8" x14ac:dyDescent="0.25">
      <c r="A5" s="25" t="s">
        <v>43</v>
      </c>
      <c r="B5" s="25">
        <v>27.95</v>
      </c>
      <c r="G5" t="s">
        <v>51</v>
      </c>
      <c r="H5">
        <f>AVERAGE(B3:B12)</f>
        <v>24.458999999999996</v>
      </c>
    </row>
    <row r="6" spans="1:8" x14ac:dyDescent="0.25">
      <c r="A6" s="25" t="s">
        <v>44</v>
      </c>
      <c r="B6" s="25">
        <v>34.950000000000003</v>
      </c>
      <c r="G6" t="s">
        <v>52</v>
      </c>
      <c r="H6">
        <f>MEDIAN(B3:B12)</f>
        <v>24.975000000000001</v>
      </c>
    </row>
    <row r="7" spans="1:8" x14ac:dyDescent="0.25">
      <c r="A7" s="25" t="s">
        <v>45</v>
      </c>
      <c r="B7" s="25">
        <v>22</v>
      </c>
      <c r="G7" t="s">
        <v>64</v>
      </c>
      <c r="H7">
        <f>VARA(B3:B12)</f>
        <v>57.730365555555686</v>
      </c>
    </row>
    <row r="8" spans="1:8" x14ac:dyDescent="0.25">
      <c r="A8" s="25" t="s">
        <v>46</v>
      </c>
      <c r="B8" s="25">
        <v>19.95</v>
      </c>
      <c r="G8" t="s">
        <v>30</v>
      </c>
      <c r="H8">
        <f>STDEVA(B3:B12)</f>
        <v>7.5980501153622093</v>
      </c>
    </row>
    <row r="9" spans="1:8" x14ac:dyDescent="0.25">
      <c r="A9" s="25" t="s">
        <v>47</v>
      </c>
      <c r="B9" s="25">
        <v>29.95</v>
      </c>
      <c r="G9" t="s">
        <v>53</v>
      </c>
    </row>
    <row r="10" spans="1:8" x14ac:dyDescent="0.25">
      <c r="A10" s="25" t="s">
        <v>48</v>
      </c>
      <c r="B10" s="25">
        <v>28.95</v>
      </c>
    </row>
    <row r="11" spans="1:8" x14ac:dyDescent="0.25">
      <c r="A11" s="25" t="s">
        <v>49</v>
      </c>
      <c r="B11" s="24">
        <v>15.99</v>
      </c>
    </row>
    <row r="12" spans="1:8" x14ac:dyDescent="0.25">
      <c r="A12" s="26" t="s">
        <v>50</v>
      </c>
      <c r="B12" s="24">
        <v>32.950000000000003</v>
      </c>
    </row>
    <row r="13" spans="1:8" x14ac:dyDescent="0.25">
      <c r="A13" s="28"/>
      <c r="B13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E14" sqref="E14"/>
    </sheetView>
  </sheetViews>
  <sheetFormatPr defaultRowHeight="15" x14ac:dyDescent="0.25"/>
  <cols>
    <col min="5" max="5" width="34.7109375" bestFit="1" customWidth="1"/>
  </cols>
  <sheetData>
    <row r="2" spans="1:5" x14ac:dyDescent="0.25">
      <c r="A2" s="27" t="s">
        <v>54</v>
      </c>
      <c r="B2" s="30" t="s">
        <v>55</v>
      </c>
    </row>
    <row r="3" spans="1:5" x14ac:dyDescent="0.25">
      <c r="A3" s="25">
        <v>2000</v>
      </c>
      <c r="B3" s="24">
        <v>249600</v>
      </c>
    </row>
    <row r="4" spans="1:5" x14ac:dyDescent="0.25">
      <c r="A4" s="25">
        <v>2001</v>
      </c>
      <c r="B4" s="24">
        <v>246400</v>
      </c>
    </row>
    <row r="5" spans="1:5" x14ac:dyDescent="0.25">
      <c r="A5" s="25">
        <v>2002</v>
      </c>
      <c r="B5" s="24">
        <v>251000</v>
      </c>
      <c r="E5" t="s">
        <v>56</v>
      </c>
    </row>
    <row r="6" spans="1:5" x14ac:dyDescent="0.25">
      <c r="A6" s="25">
        <v>2003</v>
      </c>
      <c r="B6" s="24">
        <v>251200</v>
      </c>
      <c r="E6">
        <f>(B13-B12)/B13*100</f>
        <v>0.73850285330647869</v>
      </c>
    </row>
    <row r="7" spans="1:5" x14ac:dyDescent="0.25">
      <c r="A7" s="25">
        <v>2004</v>
      </c>
      <c r="B7" s="24">
        <v>254300</v>
      </c>
    </row>
    <row r="8" spans="1:5" x14ac:dyDescent="0.25">
      <c r="A8" s="25">
        <v>2005</v>
      </c>
      <c r="B8" s="24">
        <v>259800</v>
      </c>
    </row>
    <row r="9" spans="1:5" x14ac:dyDescent="0.25">
      <c r="A9" s="25">
        <v>2006</v>
      </c>
      <c r="B9" s="24">
        <v>266000</v>
      </c>
    </row>
    <row r="10" spans="1:5" x14ac:dyDescent="0.25">
      <c r="A10" s="25">
        <v>2007</v>
      </c>
      <c r="B10" s="24">
        <v>285200</v>
      </c>
    </row>
    <row r="11" spans="1:5" x14ac:dyDescent="0.25">
      <c r="A11" s="25">
        <v>2008</v>
      </c>
      <c r="B11" s="24">
        <v>296600</v>
      </c>
    </row>
    <row r="12" spans="1:5" x14ac:dyDescent="0.25">
      <c r="A12" s="25">
        <v>2009</v>
      </c>
      <c r="B12" s="24">
        <v>295700</v>
      </c>
    </row>
    <row r="13" spans="1:5" x14ac:dyDescent="0.25">
      <c r="A13" s="26">
        <v>2010</v>
      </c>
      <c r="B13" s="29">
        <v>297900</v>
      </c>
    </row>
    <row r="24" spans="2:2" x14ac:dyDescent="0.25">
      <c r="B24">
        <f>B23*100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Female Earnings</vt:lpstr>
      <vt:lpstr>Occupation Earnings</vt:lpstr>
      <vt:lpstr>Occupation Graph</vt:lpstr>
      <vt:lpstr>Baby Shops </vt:lpstr>
      <vt:lpstr>Birth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</dc:creator>
  <cp:lastModifiedBy>Alastair Ian ROBBINS</cp:lastModifiedBy>
  <dcterms:created xsi:type="dcterms:W3CDTF">2012-10-16T08:47:34Z</dcterms:created>
  <dcterms:modified xsi:type="dcterms:W3CDTF">2012-10-23T01:18:37Z</dcterms:modified>
</cp:coreProperties>
</file>